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4" windowHeight="7157" tabRatio="598" activeTab="0"/>
  </bookViews>
  <sheets>
    <sheet name="Thu T6" sheetId="1" r:id="rId1"/>
    <sheet name="Chi T6" sheetId="2" r:id="rId2"/>
  </sheets>
  <definedNames>
    <definedName name="_xlnm.Print_Titles" localSheetId="1">'Chi T6'!$5:$8</definedName>
    <definedName name="_xlnm.Print_Titles" localSheetId="0">'Thu T6'!$5:$8</definedName>
  </definedNames>
  <calcPr fullCalcOnLoad="1"/>
</workbook>
</file>

<file path=xl/sharedStrings.xml><?xml version="1.0" encoding="utf-8"?>
<sst xmlns="http://schemas.openxmlformats.org/spreadsheetml/2006/main" count="122" uniqueCount="102">
  <si>
    <t>Chi cho công tác cấp giấy CNQSDĐ, xây dựng cơ sở dữ liệu đất đai từ 10% tiền sử dụng đất, thuê đất</t>
  </si>
  <si>
    <t>Chi đầu tư phát triển</t>
  </si>
  <si>
    <t>Chi thường xuyên</t>
  </si>
  <si>
    <t>Bổ sung Quỹ dự trữ tài chính</t>
  </si>
  <si>
    <t>Dự phòng ngân sách</t>
  </si>
  <si>
    <t>Nội dung các khoản chi</t>
  </si>
  <si>
    <t>Sự nghiệp kinh tế</t>
  </si>
  <si>
    <t>Sự nghiệp giáo dục, đào tạo và dạy nghề</t>
  </si>
  <si>
    <t>Sự nghiệp khoa học</t>
  </si>
  <si>
    <t>Sự nghiệp văn hoá thông tin</t>
  </si>
  <si>
    <t>Sự nghiệp thể dục thể thao</t>
  </si>
  <si>
    <t>Sự nghiệp phát thanh truyền hình</t>
  </si>
  <si>
    <t>Quản lý hành chính</t>
  </si>
  <si>
    <t>- Quản lý nhà nước</t>
  </si>
  <si>
    <t>- Đảng</t>
  </si>
  <si>
    <t>- Đoàn thể</t>
  </si>
  <si>
    <t>Quốc phòng - An ninh</t>
  </si>
  <si>
    <t>- Quốc phòng</t>
  </si>
  <si>
    <t>- An ninh</t>
  </si>
  <si>
    <t>Thuế sử dụng đất phi nông nghiệp</t>
  </si>
  <si>
    <t>Thu khác ngân sách (bao gồm cả thu tại xã)</t>
  </si>
  <si>
    <t>Thu tiền cho thuê mặt đất, mặt nước</t>
  </si>
  <si>
    <t>Thu tiền sử dụng đất</t>
  </si>
  <si>
    <t>Đơn vị: triệu đồng</t>
  </si>
  <si>
    <t>STT</t>
  </si>
  <si>
    <t>Nội dung các khoản thu</t>
  </si>
  <si>
    <t>Thu từ doanh nghiệp trung ương</t>
  </si>
  <si>
    <t>Thu từ doanh nghiệp địa phương</t>
  </si>
  <si>
    <t>Số TT</t>
  </si>
  <si>
    <t>Thu ngân sách nhà nước trên địa bàn ngân sách địa phương được hưởng theo phân cấp</t>
  </si>
  <si>
    <t>Chi bổ sung Quỹ phát triển đất</t>
  </si>
  <si>
    <t>A- TỔNG THU NSNN TRÊN ĐỊA BÀN</t>
  </si>
  <si>
    <t>B- THU NGÂN SÁCH ĐỊA PHƯƠNG</t>
  </si>
  <si>
    <t>II</t>
  </si>
  <si>
    <t>Thu bổ sung từ ngân sách cấp trên</t>
  </si>
  <si>
    <t>Thu từ hoạt động xuất nhập khẩu</t>
  </si>
  <si>
    <t>Chi đầu tư xây dựng cơ bản</t>
  </si>
  <si>
    <t>Chi thực hiện một số chính sách, nhiệm vụ</t>
  </si>
  <si>
    <t>Chi khác ngân sách</t>
  </si>
  <si>
    <t>III</t>
  </si>
  <si>
    <t>IV</t>
  </si>
  <si>
    <t>V</t>
  </si>
  <si>
    <t>TW giao</t>
  </si>
  <si>
    <t>A</t>
  </si>
  <si>
    <t>B</t>
  </si>
  <si>
    <t>giao</t>
  </si>
  <si>
    <t>Tỉnh giao</t>
  </si>
  <si>
    <t>I</t>
  </si>
  <si>
    <t>Thu từ doanh nghiệp có vốn đầu tư nước ngoài</t>
  </si>
  <si>
    <t>Thu ngoài quốc doanh</t>
  </si>
  <si>
    <t>Thu xổ số kiến thiết</t>
  </si>
  <si>
    <t>Lệ phí trước bạ</t>
  </si>
  <si>
    <t>Thuế thu nhập cá nhân</t>
  </si>
  <si>
    <t>Thu phí, lệ phí</t>
  </si>
  <si>
    <t>Cùng kỳ</t>
  </si>
  <si>
    <t>Sự nghiệp y tế, dân số</t>
  </si>
  <si>
    <t>Thu tiền cấp quyền khai thác khoáng sản</t>
  </si>
  <si>
    <t xml:space="preserve">Tỉnh giao  </t>
  </si>
  <si>
    <t>Hỗ trợ các Quỹ tài chính nhà nước của tỉnh</t>
  </si>
  <si>
    <t>Sự nghiệp bảo vệ môi trường</t>
  </si>
  <si>
    <t>Dự toán TW giao</t>
  </si>
  <si>
    <t>Dự toán tỉnh giao</t>
  </si>
  <si>
    <t>Thu cân đối</t>
  </si>
  <si>
    <t xml:space="preserve"> - Khối tỉnh</t>
  </si>
  <si>
    <t xml:space="preserve"> - Khối huyện</t>
  </si>
  <si>
    <t xml:space="preserve"> - Trả tiền hàng năm</t>
  </si>
  <si>
    <t xml:space="preserve"> - Trả tiền một lần</t>
  </si>
  <si>
    <t xml:space="preserve"> - Giấy phép do trung ương cấp</t>
  </si>
  <si>
    <t xml:space="preserve"> - Giấy phép do địa phương cấp</t>
  </si>
  <si>
    <t>Thuế bảo vệ môi trường</t>
  </si>
  <si>
    <t>Dự toán 2018</t>
  </si>
  <si>
    <t>Sự nghiệp đảm bảo xã hội</t>
  </si>
  <si>
    <t>Trả nợ lãi, phí các khoản vay</t>
  </si>
  <si>
    <t>Chi thực hiện 2 Chương trình MTQG</t>
  </si>
  <si>
    <t>Chương trình mục tiêu</t>
  </si>
  <si>
    <t>Chi đầu tư từ nguồn vốn trái phiếu Chính phủ</t>
  </si>
  <si>
    <t>Chi từ nguồn bổ sung có mục tiêu</t>
  </si>
  <si>
    <t>Trung ương giao</t>
  </si>
  <si>
    <t>Thu chuyển nguồn</t>
  </si>
  <si>
    <t>Chỉ tiêu phấn đấu</t>
  </si>
  <si>
    <t>Chỉ tiêu phấn đấu năm 2018</t>
  </si>
  <si>
    <t>6=4/1</t>
  </si>
  <si>
    <t>7=4/2</t>
  </si>
  <si>
    <t>8=4/3</t>
  </si>
  <si>
    <t>9=4/5</t>
  </si>
  <si>
    <t>Dự toán năm 2018</t>
  </si>
  <si>
    <t>5=3/1</t>
  </si>
  <si>
    <t>6=3/2</t>
  </si>
  <si>
    <t>7=3/4</t>
  </si>
  <si>
    <t>TỔNG CHI NGÂN SÁCH ĐỊA PHƯƠNG:</t>
  </si>
  <si>
    <t>Ước thực hiện 6 tháng năm 2018</t>
  </si>
  <si>
    <t>Thực hiện 6 tháng năm 2017</t>
  </si>
  <si>
    <t>Thực hiện tháng 6/2017</t>
  </si>
  <si>
    <t>Chi bảm đảm ATGT, chống lậu, thu phí lệ phí</t>
  </si>
  <si>
    <t>So sánh ước thực hiện 6 tháng năm 2018 với (%):</t>
  </si>
  <si>
    <t>Phụ lục số 01:</t>
  </si>
  <si>
    <t>THỰC HIỆN THU NGÂN SÁCH ĐỊA PHƯƠNG</t>
  </si>
  <si>
    <t>(6 tháng đầu năm 2018)</t>
  </si>
  <si>
    <t>Thực hiện 6 tháng năm 2018</t>
  </si>
  <si>
    <t>So sánh thực hiện 6 tháng năm 2018 với (%):</t>
  </si>
  <si>
    <t>Phụ lục số 02</t>
  </si>
  <si>
    <t xml:space="preserve">Phụ lục số 02: THỰC HIỆN CHI NGÂN SÁCH ĐỊA PHƯƠNG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</si>
</sst>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0.0%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-* #,##0.0\ _₫_-;\-* #,##0.0\ _₫_-;_-* &quot;-&quot;??\ _₫_-;_-@_-"/>
    <numFmt numFmtId="189" formatCode="#,##0.000"/>
    <numFmt numFmtId="190" formatCode="_-* #,##0_-;\-* #,##0_-;_-* &quot;-&quot;??_-;_-@_-"/>
    <numFmt numFmtId="191" formatCode="_-* #,##0.00_-;\-* #,##0.00_-;_-* &quot;-&quot;??_-;_-@_-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.VnTime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80" fontId="7" fillId="0" borderId="0" xfId="0" applyNumberFormat="1" applyFont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11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180" fontId="22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180" fontId="22" fillId="0" borderId="14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20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vertical="center"/>
    </xf>
    <xf numFmtId="180" fontId="20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Zeros="0"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" sqref="E9"/>
    </sheetView>
  </sheetViews>
  <sheetFormatPr defaultColWidth="9.140625" defaultRowHeight="12.75"/>
  <cols>
    <col min="1" max="1" width="5.140625" style="30" bestFit="1" customWidth="1"/>
    <col min="2" max="2" width="46.7109375" style="31" customWidth="1"/>
    <col min="3" max="3" width="11.28125" style="31" customWidth="1"/>
    <col min="4" max="5" width="10.57421875" style="32" customWidth="1"/>
    <col min="6" max="6" width="10.421875" style="102" customWidth="1"/>
    <col min="7" max="7" width="11.421875" style="32" customWidth="1"/>
    <col min="8" max="10" width="9.57421875" style="32" customWidth="1"/>
    <col min="11" max="11" width="8.7109375" style="32" customWidth="1"/>
    <col min="12" max="12" width="16.7109375" style="29" customWidth="1"/>
    <col min="13" max="14" width="8.421875" style="1" customWidth="1"/>
    <col min="15" max="15" width="9.00390625" style="1" customWidth="1"/>
    <col min="16" max="17" width="8.421875" style="1" customWidth="1"/>
    <col min="18" max="18" width="8.140625" style="1" customWidth="1"/>
    <col min="19" max="19" width="9.28125" style="1" customWidth="1"/>
    <col min="20" max="16384" width="9.140625" style="1" customWidth="1"/>
  </cols>
  <sheetData>
    <row r="1" spans="1:12" ht="17.25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0"/>
    </row>
    <row r="2" spans="1:12" ht="17.25">
      <c r="A2" s="131" t="s">
        <v>96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20"/>
    </row>
    <row r="3" spans="1:12" ht="17.25">
      <c r="A3" s="131" t="s">
        <v>97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20"/>
    </row>
    <row r="4" spans="6:12" ht="15">
      <c r="F4" s="133"/>
      <c r="G4" s="133"/>
      <c r="H4" s="132" t="s">
        <v>23</v>
      </c>
      <c r="I4" s="132"/>
      <c r="J4" s="132"/>
      <c r="K4" s="132"/>
      <c r="L4" s="21"/>
    </row>
    <row r="5" spans="1:12" ht="19.5" customHeight="1">
      <c r="A5" s="125" t="s">
        <v>28</v>
      </c>
      <c r="B5" s="125" t="s">
        <v>25</v>
      </c>
      <c r="C5" s="125" t="s">
        <v>85</v>
      </c>
      <c r="D5" s="125"/>
      <c r="E5" s="128" t="s">
        <v>80</v>
      </c>
      <c r="F5" s="135" t="s">
        <v>98</v>
      </c>
      <c r="G5" s="125" t="s">
        <v>91</v>
      </c>
      <c r="H5" s="125" t="s">
        <v>99</v>
      </c>
      <c r="I5" s="125"/>
      <c r="J5" s="125"/>
      <c r="K5" s="125"/>
      <c r="L5" s="22"/>
    </row>
    <row r="6" spans="1:12" ht="18.75" customHeight="1">
      <c r="A6" s="134" t="s">
        <v>24</v>
      </c>
      <c r="B6" s="134" t="s">
        <v>25</v>
      </c>
      <c r="C6" s="127" t="s">
        <v>77</v>
      </c>
      <c r="D6" s="125" t="s">
        <v>57</v>
      </c>
      <c r="E6" s="129"/>
      <c r="F6" s="136" t="s">
        <v>42</v>
      </c>
      <c r="G6" s="126" t="s">
        <v>46</v>
      </c>
      <c r="H6" s="125"/>
      <c r="I6" s="125"/>
      <c r="J6" s="125"/>
      <c r="K6" s="125"/>
      <c r="L6" s="22"/>
    </row>
    <row r="7" spans="1:12" ht="74.25" customHeight="1">
      <c r="A7" s="134"/>
      <c r="B7" s="134"/>
      <c r="C7" s="127"/>
      <c r="D7" s="125"/>
      <c r="E7" s="130"/>
      <c r="F7" s="136"/>
      <c r="G7" s="126" t="s">
        <v>45</v>
      </c>
      <c r="H7" s="33" t="s">
        <v>60</v>
      </c>
      <c r="I7" s="33" t="s">
        <v>61</v>
      </c>
      <c r="J7" s="33" t="s">
        <v>79</v>
      </c>
      <c r="K7" s="33" t="s">
        <v>54</v>
      </c>
      <c r="L7" s="22"/>
    </row>
    <row r="8" spans="1:12" s="12" customFormat="1" ht="18.75" customHeight="1">
      <c r="A8" s="90" t="s">
        <v>43</v>
      </c>
      <c r="B8" s="90" t="s">
        <v>44</v>
      </c>
      <c r="C8" s="90">
        <v>1</v>
      </c>
      <c r="D8" s="90">
        <v>2</v>
      </c>
      <c r="E8" s="90">
        <v>3</v>
      </c>
      <c r="F8" s="119">
        <v>4</v>
      </c>
      <c r="G8" s="90">
        <v>5</v>
      </c>
      <c r="H8" s="90" t="s">
        <v>81</v>
      </c>
      <c r="I8" s="90" t="s">
        <v>82</v>
      </c>
      <c r="J8" s="90" t="s">
        <v>83</v>
      </c>
      <c r="K8" s="90" t="s">
        <v>84</v>
      </c>
      <c r="L8" s="23"/>
    </row>
    <row r="9" spans="1:15" s="4" customFormat="1" ht="28.5" customHeight="1">
      <c r="A9" s="91"/>
      <c r="B9" s="92" t="s">
        <v>31</v>
      </c>
      <c r="C9" s="87">
        <f>C10+C27+C28+C31</f>
        <v>2016000</v>
      </c>
      <c r="D9" s="87">
        <f>D10+D27+D28+D31</f>
        <v>2218000</v>
      </c>
      <c r="E9" s="87">
        <f>E10+E27+E28+E31</f>
        <v>2857000</v>
      </c>
      <c r="F9" s="120">
        <f>F10+F27+F28+F31</f>
        <v>1148368</v>
      </c>
      <c r="G9" s="87">
        <f>G10+G27+G28+G31</f>
        <v>1021467</v>
      </c>
      <c r="H9" s="88">
        <f aca="true" t="shared" si="0" ref="H9:H19">F9*100/C9</f>
        <v>56.962698412698415</v>
      </c>
      <c r="I9" s="88">
        <f aca="true" t="shared" si="1" ref="I9:I21">F9*100/D9</f>
        <v>51.77493237150586</v>
      </c>
      <c r="J9" s="88">
        <f aca="true" t="shared" si="2" ref="J9:J22">F9*100/E9</f>
        <v>40.19488974448723</v>
      </c>
      <c r="K9" s="88">
        <f>F9*100/G9</f>
        <v>112.42340672777486</v>
      </c>
      <c r="L9" s="13"/>
      <c r="M9" s="14"/>
      <c r="N9" s="14"/>
      <c r="O9" s="14"/>
    </row>
    <row r="10" spans="1:17" ht="24" customHeight="1">
      <c r="A10" s="35" t="s">
        <v>47</v>
      </c>
      <c r="B10" s="36" t="s">
        <v>62</v>
      </c>
      <c r="C10" s="37">
        <f>C11+C12+C13+C14+C15+C16+C17+C18+C19+C20+C23+C26</f>
        <v>1527000</v>
      </c>
      <c r="D10" s="37">
        <f>D11+D12+D13+D14+D15+D16+D17+D18+D19+D20+D23+D26</f>
        <v>1527000</v>
      </c>
      <c r="E10" s="37">
        <f>E11+E12+E13+E14+E15+E16+E17+E18+E19+E20+E23+E26</f>
        <v>1745000</v>
      </c>
      <c r="F10" s="121">
        <f>F11+F12+F13+F14+F15+F16+F17+F18+F19+F20+F23+F26</f>
        <v>756515</v>
      </c>
      <c r="G10" s="37">
        <f>SUM(G11:G26)</f>
        <v>707116</v>
      </c>
      <c r="H10" s="77">
        <f t="shared" si="0"/>
        <v>49.54256712508186</v>
      </c>
      <c r="I10" s="77">
        <f t="shared" si="1"/>
        <v>49.54256712508186</v>
      </c>
      <c r="J10" s="77">
        <f t="shared" si="2"/>
        <v>43.35329512893983</v>
      </c>
      <c r="K10" s="77">
        <f aca="true" t="shared" si="3" ref="K10:K35">F10*100/G10</f>
        <v>106.98598249792113</v>
      </c>
      <c r="L10" s="24"/>
      <c r="O10" s="2"/>
      <c r="P10" s="2"/>
      <c r="Q10" s="2"/>
    </row>
    <row r="11" spans="1:19" s="6" customFormat="1" ht="19.5" customHeight="1">
      <c r="A11" s="39">
        <v>1</v>
      </c>
      <c r="B11" s="40" t="s">
        <v>26</v>
      </c>
      <c r="C11" s="41">
        <v>185000</v>
      </c>
      <c r="D11" s="41">
        <v>185000</v>
      </c>
      <c r="E11" s="41">
        <v>200000</v>
      </c>
      <c r="F11" s="45">
        <v>74002</v>
      </c>
      <c r="G11" s="38">
        <v>75582</v>
      </c>
      <c r="H11" s="78">
        <f t="shared" si="0"/>
        <v>40.00108108108108</v>
      </c>
      <c r="I11" s="78">
        <f t="shared" si="1"/>
        <v>40.00108108108108</v>
      </c>
      <c r="J11" s="78">
        <f t="shared" si="2"/>
        <v>37.001</v>
      </c>
      <c r="K11" s="78">
        <f t="shared" si="3"/>
        <v>97.90955518509698</v>
      </c>
      <c r="L11" s="13"/>
      <c r="M11" s="5"/>
      <c r="N11" s="5"/>
      <c r="O11" s="5"/>
      <c r="P11" s="5"/>
      <c r="Q11" s="5"/>
      <c r="R11" s="5"/>
      <c r="S11" s="5"/>
    </row>
    <row r="12" spans="1:19" s="6" customFormat="1" ht="19.5" customHeight="1">
      <c r="A12" s="39">
        <v>2</v>
      </c>
      <c r="B12" s="40" t="s">
        <v>27</v>
      </c>
      <c r="C12" s="41">
        <v>225000</v>
      </c>
      <c r="D12" s="41">
        <v>225000</v>
      </c>
      <c r="E12" s="41">
        <v>239000</v>
      </c>
      <c r="F12" s="45">
        <v>102402</v>
      </c>
      <c r="G12" s="38">
        <v>101424</v>
      </c>
      <c r="H12" s="78">
        <f t="shared" si="0"/>
        <v>45.512</v>
      </c>
      <c r="I12" s="78">
        <f t="shared" si="1"/>
        <v>45.512</v>
      </c>
      <c r="J12" s="78">
        <f t="shared" si="2"/>
        <v>42.84602510460251</v>
      </c>
      <c r="K12" s="78">
        <f t="shared" si="3"/>
        <v>100.96426881211548</v>
      </c>
      <c r="L12" s="13"/>
      <c r="M12" s="5"/>
      <c r="N12" s="5"/>
      <c r="O12" s="5"/>
      <c r="P12" s="5"/>
      <c r="Q12" s="5"/>
      <c r="R12" s="5"/>
      <c r="S12" s="5"/>
    </row>
    <row r="13" spans="1:19" s="6" customFormat="1" ht="15.75">
      <c r="A13" s="39">
        <v>3</v>
      </c>
      <c r="B13" s="40" t="s">
        <v>48</v>
      </c>
      <c r="C13" s="41">
        <v>85000</v>
      </c>
      <c r="D13" s="41">
        <v>85000</v>
      </c>
      <c r="E13" s="41">
        <v>85000</v>
      </c>
      <c r="F13" s="45">
        <v>32904</v>
      </c>
      <c r="G13" s="38">
        <v>44014</v>
      </c>
      <c r="H13" s="78">
        <f t="shared" si="0"/>
        <v>38.71058823529412</v>
      </c>
      <c r="I13" s="78">
        <f t="shared" si="1"/>
        <v>38.71058823529412</v>
      </c>
      <c r="J13" s="78">
        <f t="shared" si="2"/>
        <v>38.71058823529412</v>
      </c>
      <c r="K13" s="78">
        <f t="shared" si="3"/>
        <v>74.75803153542054</v>
      </c>
      <c r="L13" s="13"/>
      <c r="M13" s="5"/>
      <c r="N13" s="5"/>
      <c r="O13" s="5"/>
      <c r="P13" s="5"/>
      <c r="Q13" s="5"/>
      <c r="R13" s="5"/>
      <c r="S13" s="5"/>
    </row>
    <row r="14" spans="1:19" s="6" customFormat="1" ht="19.5" customHeight="1">
      <c r="A14" s="39">
        <v>4</v>
      </c>
      <c r="B14" s="40" t="s">
        <v>49</v>
      </c>
      <c r="C14" s="41">
        <v>515000</v>
      </c>
      <c r="D14" s="41">
        <v>515000</v>
      </c>
      <c r="E14" s="41">
        <v>560000</v>
      </c>
      <c r="F14" s="45">
        <v>263208</v>
      </c>
      <c r="G14" s="38">
        <v>229140</v>
      </c>
      <c r="H14" s="78">
        <f t="shared" si="0"/>
        <v>51.10834951456311</v>
      </c>
      <c r="I14" s="78">
        <f t="shared" si="1"/>
        <v>51.10834951456311</v>
      </c>
      <c r="J14" s="78">
        <f t="shared" si="2"/>
        <v>47.00142857142857</v>
      </c>
      <c r="K14" s="78">
        <f t="shared" si="3"/>
        <v>114.86776643100288</v>
      </c>
      <c r="L14" s="13"/>
      <c r="M14" s="5"/>
      <c r="N14" s="5"/>
      <c r="O14" s="5"/>
      <c r="P14" s="5"/>
      <c r="Q14" s="5"/>
      <c r="R14" s="5"/>
      <c r="S14" s="5"/>
    </row>
    <row r="15" spans="1:19" s="6" customFormat="1" ht="19.5" customHeight="1">
      <c r="A15" s="39">
        <v>5</v>
      </c>
      <c r="B15" s="40" t="s">
        <v>51</v>
      </c>
      <c r="C15" s="41">
        <v>102000</v>
      </c>
      <c r="D15" s="41">
        <v>102000</v>
      </c>
      <c r="E15" s="41">
        <v>105000</v>
      </c>
      <c r="F15" s="45">
        <v>54893</v>
      </c>
      <c r="G15" s="38">
        <v>41842</v>
      </c>
      <c r="H15" s="78">
        <f t="shared" si="0"/>
        <v>53.81666666666667</v>
      </c>
      <c r="I15" s="78">
        <f t="shared" si="1"/>
        <v>53.81666666666667</v>
      </c>
      <c r="J15" s="78">
        <f t="shared" si="2"/>
        <v>52.27904761904762</v>
      </c>
      <c r="K15" s="78">
        <f t="shared" si="3"/>
        <v>131.1911476506859</v>
      </c>
      <c r="L15" s="13"/>
      <c r="M15" s="5"/>
      <c r="N15" s="5"/>
      <c r="O15" s="5"/>
      <c r="P15" s="5"/>
      <c r="Q15" s="5"/>
      <c r="R15" s="5"/>
      <c r="S15" s="5"/>
    </row>
    <row r="16" spans="1:19" s="6" customFormat="1" ht="19.5" customHeight="1">
      <c r="A16" s="39">
        <v>6</v>
      </c>
      <c r="B16" s="40" t="s">
        <v>19</v>
      </c>
      <c r="C16" s="41">
        <v>2000</v>
      </c>
      <c r="D16" s="41">
        <v>2000</v>
      </c>
      <c r="E16" s="41">
        <v>2000</v>
      </c>
      <c r="F16" s="45">
        <v>430</v>
      </c>
      <c r="G16" s="38">
        <v>121</v>
      </c>
      <c r="H16" s="78">
        <f t="shared" si="0"/>
        <v>21.5</v>
      </c>
      <c r="I16" s="78">
        <f t="shared" si="1"/>
        <v>21.5</v>
      </c>
      <c r="J16" s="78">
        <f t="shared" si="2"/>
        <v>21.5</v>
      </c>
      <c r="K16" s="78">
        <f t="shared" si="3"/>
        <v>355.3719008264463</v>
      </c>
      <c r="L16" s="13"/>
      <c r="M16" s="5"/>
      <c r="N16" s="5"/>
      <c r="O16" s="5"/>
      <c r="P16" s="5"/>
      <c r="Q16" s="5"/>
      <c r="R16" s="5"/>
      <c r="S16" s="5"/>
    </row>
    <row r="17" spans="1:19" s="6" customFormat="1" ht="19.5" customHeight="1">
      <c r="A17" s="39">
        <v>7</v>
      </c>
      <c r="B17" s="40" t="s">
        <v>52</v>
      </c>
      <c r="C17" s="41">
        <v>85000</v>
      </c>
      <c r="D17" s="41">
        <v>85000</v>
      </c>
      <c r="E17" s="41">
        <v>88000</v>
      </c>
      <c r="F17" s="45">
        <v>49175</v>
      </c>
      <c r="G17" s="38">
        <v>38694</v>
      </c>
      <c r="H17" s="78">
        <f t="shared" si="0"/>
        <v>57.85294117647059</v>
      </c>
      <c r="I17" s="78">
        <f t="shared" si="1"/>
        <v>57.85294117647059</v>
      </c>
      <c r="J17" s="78">
        <f t="shared" si="2"/>
        <v>55.88068181818182</v>
      </c>
      <c r="K17" s="78">
        <f t="shared" si="3"/>
        <v>127.08688685584329</v>
      </c>
      <c r="L17" s="13"/>
      <c r="M17" s="5"/>
      <c r="N17" s="5"/>
      <c r="O17" s="5"/>
      <c r="P17" s="5"/>
      <c r="Q17" s="5"/>
      <c r="R17" s="5"/>
      <c r="S17" s="5"/>
    </row>
    <row r="18" spans="1:19" s="6" customFormat="1" ht="19.5" customHeight="1">
      <c r="A18" s="39">
        <v>8</v>
      </c>
      <c r="B18" s="40" t="s">
        <v>69</v>
      </c>
      <c r="C18" s="41">
        <v>116000</v>
      </c>
      <c r="D18" s="41">
        <v>116000</v>
      </c>
      <c r="E18" s="41">
        <v>132000</v>
      </c>
      <c r="F18" s="45">
        <v>59501</v>
      </c>
      <c r="G18" s="38">
        <v>55140</v>
      </c>
      <c r="H18" s="78">
        <f t="shared" si="0"/>
        <v>51.29396551724138</v>
      </c>
      <c r="I18" s="78">
        <f t="shared" si="1"/>
        <v>51.29396551724138</v>
      </c>
      <c r="J18" s="78">
        <f t="shared" si="2"/>
        <v>45.07651515151515</v>
      </c>
      <c r="K18" s="78">
        <f t="shared" si="3"/>
        <v>107.90895901342039</v>
      </c>
      <c r="L18" s="13"/>
      <c r="M18" s="5"/>
      <c r="N18" s="5"/>
      <c r="O18" s="5"/>
      <c r="P18" s="5"/>
      <c r="Q18" s="5"/>
      <c r="R18" s="5"/>
      <c r="S18" s="5"/>
    </row>
    <row r="19" spans="1:19" s="6" customFormat="1" ht="19.5" customHeight="1">
      <c r="A19" s="39">
        <v>9</v>
      </c>
      <c r="B19" s="40" t="s">
        <v>53</v>
      </c>
      <c r="C19" s="41">
        <v>80000</v>
      </c>
      <c r="D19" s="41">
        <v>80000</v>
      </c>
      <c r="E19" s="41">
        <v>90000</v>
      </c>
      <c r="F19" s="45">
        <v>42403</v>
      </c>
      <c r="G19" s="38">
        <v>39436</v>
      </c>
      <c r="H19" s="78">
        <f t="shared" si="0"/>
        <v>53.00375</v>
      </c>
      <c r="I19" s="78">
        <f t="shared" si="1"/>
        <v>53.00375</v>
      </c>
      <c r="J19" s="78">
        <f t="shared" si="2"/>
        <v>47.114444444444445</v>
      </c>
      <c r="K19" s="78">
        <f t="shared" si="3"/>
        <v>107.5235825134395</v>
      </c>
      <c r="L19" s="13"/>
      <c r="M19" s="5"/>
      <c r="N19" s="5"/>
      <c r="O19" s="5"/>
      <c r="P19" s="5"/>
      <c r="Q19" s="5"/>
      <c r="R19" s="5"/>
      <c r="S19" s="5"/>
    </row>
    <row r="20" spans="1:19" s="6" customFormat="1" ht="19.5" customHeight="1">
      <c r="A20" s="39">
        <v>10</v>
      </c>
      <c r="B20" s="40" t="s">
        <v>21</v>
      </c>
      <c r="C20" s="41">
        <f>C21+C22</f>
        <v>20000</v>
      </c>
      <c r="D20" s="41">
        <f>D21+D22</f>
        <v>20000</v>
      </c>
      <c r="E20" s="41">
        <f>E21+E22</f>
        <v>110000</v>
      </c>
      <c r="F20" s="45">
        <v>14434</v>
      </c>
      <c r="G20" s="38">
        <v>42200</v>
      </c>
      <c r="H20" s="78">
        <f>F20*100/C20</f>
        <v>72.17</v>
      </c>
      <c r="I20" s="78">
        <f t="shared" si="1"/>
        <v>72.17</v>
      </c>
      <c r="J20" s="78">
        <f t="shared" si="2"/>
        <v>13.121818181818181</v>
      </c>
      <c r="K20" s="78">
        <f t="shared" si="3"/>
        <v>34.203791469194314</v>
      </c>
      <c r="L20" s="13"/>
      <c r="O20" s="5"/>
      <c r="P20" s="5"/>
      <c r="Q20" s="5"/>
      <c r="R20" s="5"/>
      <c r="S20" s="5"/>
    </row>
    <row r="21" spans="1:19" s="9" customFormat="1" ht="19.5" customHeight="1">
      <c r="A21" s="42"/>
      <c r="B21" s="43" t="s">
        <v>65</v>
      </c>
      <c r="C21" s="44">
        <v>20000</v>
      </c>
      <c r="D21" s="44">
        <v>20000</v>
      </c>
      <c r="E21" s="44">
        <v>20000</v>
      </c>
      <c r="F21" s="11">
        <v>3401</v>
      </c>
      <c r="G21" s="44"/>
      <c r="H21" s="79">
        <f>F21*100/C21</f>
        <v>17.005</v>
      </c>
      <c r="I21" s="79">
        <f t="shared" si="1"/>
        <v>17.005</v>
      </c>
      <c r="J21" s="79">
        <f t="shared" si="2"/>
        <v>17.005</v>
      </c>
      <c r="K21" s="79"/>
      <c r="L21" s="25"/>
      <c r="O21" s="10"/>
      <c r="P21" s="10"/>
      <c r="Q21" s="10"/>
      <c r="R21" s="10"/>
      <c r="S21" s="10"/>
    </row>
    <row r="22" spans="1:19" s="9" customFormat="1" ht="19.5" customHeight="1">
      <c r="A22" s="42"/>
      <c r="B22" s="43" t="s">
        <v>66</v>
      </c>
      <c r="C22" s="44"/>
      <c r="D22" s="44"/>
      <c r="E22" s="44">
        <v>90000</v>
      </c>
      <c r="F22" s="11">
        <v>11033</v>
      </c>
      <c r="G22" s="44"/>
      <c r="H22" s="79"/>
      <c r="I22" s="79"/>
      <c r="J22" s="79">
        <f t="shared" si="2"/>
        <v>12.258888888888889</v>
      </c>
      <c r="K22" s="79"/>
      <c r="L22" s="25"/>
      <c r="O22" s="10"/>
      <c r="P22" s="10"/>
      <c r="Q22" s="10"/>
      <c r="R22" s="10"/>
      <c r="S22" s="10"/>
    </row>
    <row r="23" spans="1:19" s="6" customFormat="1" ht="19.5" customHeight="1">
      <c r="A23" s="39">
        <v>11</v>
      </c>
      <c r="B23" s="40" t="s">
        <v>56</v>
      </c>
      <c r="C23" s="45">
        <f>C24+C25</f>
        <v>45000</v>
      </c>
      <c r="D23" s="45">
        <f>D24+D25</f>
        <v>45000</v>
      </c>
      <c r="E23" s="45">
        <f>E24+E25</f>
        <v>60000</v>
      </c>
      <c r="F23" s="45">
        <v>23793</v>
      </c>
      <c r="G23" s="38">
        <v>15267</v>
      </c>
      <c r="H23" s="78">
        <f aca="true" t="shared" si="4" ref="H23:H28">F23*100/C23</f>
        <v>52.873333333333335</v>
      </c>
      <c r="I23" s="78">
        <f>F23*100/D23</f>
        <v>52.873333333333335</v>
      </c>
      <c r="J23" s="78">
        <f>F23*100/E23</f>
        <v>39.655</v>
      </c>
      <c r="K23" s="78">
        <f t="shared" si="3"/>
        <v>155.84594222833562</v>
      </c>
      <c r="L23" s="13"/>
      <c r="M23" s="5"/>
      <c r="N23" s="5"/>
      <c r="O23" s="5"/>
      <c r="P23" s="5"/>
      <c r="Q23" s="5"/>
      <c r="R23" s="5"/>
      <c r="S23" s="5"/>
    </row>
    <row r="24" spans="1:19" s="9" customFormat="1" ht="19.5" customHeight="1">
      <c r="A24" s="42"/>
      <c r="B24" s="43" t="s">
        <v>67</v>
      </c>
      <c r="C24" s="11">
        <v>35000</v>
      </c>
      <c r="D24" s="11">
        <v>35000</v>
      </c>
      <c r="E24" s="11">
        <v>45000</v>
      </c>
      <c r="F24" s="11">
        <v>19281</v>
      </c>
      <c r="G24" s="75"/>
      <c r="H24" s="79">
        <f t="shared" si="4"/>
        <v>55.08857142857143</v>
      </c>
      <c r="I24" s="79">
        <f>F24*100/D24</f>
        <v>55.08857142857143</v>
      </c>
      <c r="J24" s="79">
        <f>F24*100/E24</f>
        <v>42.846666666666664</v>
      </c>
      <c r="K24" s="79"/>
      <c r="L24" s="25"/>
      <c r="M24" s="10"/>
      <c r="N24" s="10"/>
      <c r="O24" s="10"/>
      <c r="P24" s="10"/>
      <c r="Q24" s="10"/>
      <c r="R24" s="10"/>
      <c r="S24" s="10"/>
    </row>
    <row r="25" spans="1:19" s="9" customFormat="1" ht="19.5" customHeight="1">
      <c r="A25" s="42"/>
      <c r="B25" s="43" t="s">
        <v>68</v>
      </c>
      <c r="C25" s="11">
        <v>10000</v>
      </c>
      <c r="D25" s="11">
        <v>10000</v>
      </c>
      <c r="E25" s="11">
        <v>15000</v>
      </c>
      <c r="F25" s="11">
        <v>4512</v>
      </c>
      <c r="G25" s="75"/>
      <c r="H25" s="79">
        <f t="shared" si="4"/>
        <v>45.12</v>
      </c>
      <c r="I25" s="79">
        <f>F25*100/D25</f>
        <v>45.12</v>
      </c>
      <c r="J25" s="79">
        <f>F25*100/E25</f>
        <v>30.08</v>
      </c>
      <c r="K25" s="79"/>
      <c r="L25" s="25"/>
      <c r="M25" s="10"/>
      <c r="N25" s="10"/>
      <c r="O25" s="10"/>
      <c r="P25" s="10"/>
      <c r="Q25" s="10"/>
      <c r="R25" s="10"/>
      <c r="S25" s="10"/>
    </row>
    <row r="26" spans="1:19" s="6" customFormat="1" ht="19.5" customHeight="1">
      <c r="A26" s="109">
        <v>12</v>
      </c>
      <c r="B26" s="110" t="s">
        <v>20</v>
      </c>
      <c r="C26" s="111">
        <v>67000</v>
      </c>
      <c r="D26" s="111">
        <v>67000</v>
      </c>
      <c r="E26" s="111">
        <v>74000</v>
      </c>
      <c r="F26" s="122">
        <v>39370</v>
      </c>
      <c r="G26" s="112">
        <f>24255+1</f>
        <v>24256</v>
      </c>
      <c r="H26" s="113">
        <f t="shared" si="4"/>
        <v>58.76119402985075</v>
      </c>
      <c r="I26" s="113">
        <f aca="true" t="shared" si="5" ref="I26:I34">F26*100/D26</f>
        <v>58.76119402985075</v>
      </c>
      <c r="J26" s="113">
        <f aca="true" t="shared" si="6" ref="J26:J34">F26*100/E26</f>
        <v>53.2027027027027</v>
      </c>
      <c r="K26" s="113">
        <f t="shared" si="3"/>
        <v>162.3103562005277</v>
      </c>
      <c r="L26" s="26"/>
      <c r="M26" s="5"/>
      <c r="N26" s="5"/>
      <c r="O26" s="5"/>
      <c r="P26" s="5"/>
      <c r="Q26" s="5"/>
      <c r="R26" s="5"/>
      <c r="S26" s="5"/>
    </row>
    <row r="27" spans="1:19" ht="21.75" customHeight="1">
      <c r="A27" s="104" t="s">
        <v>33</v>
      </c>
      <c r="B27" s="105" t="s">
        <v>50</v>
      </c>
      <c r="C27" s="106">
        <v>19000</v>
      </c>
      <c r="D27" s="106">
        <v>21000</v>
      </c>
      <c r="E27" s="106">
        <v>22000</v>
      </c>
      <c r="F27" s="123">
        <v>11154</v>
      </c>
      <c r="G27" s="107">
        <v>9760</v>
      </c>
      <c r="H27" s="108">
        <f t="shared" si="4"/>
        <v>58.705263157894734</v>
      </c>
      <c r="I27" s="108">
        <f t="shared" si="5"/>
        <v>53.114285714285714</v>
      </c>
      <c r="J27" s="108">
        <f t="shared" si="6"/>
        <v>50.7</v>
      </c>
      <c r="K27" s="108">
        <f t="shared" si="3"/>
        <v>114.2827868852459</v>
      </c>
      <c r="L27" s="26"/>
      <c r="M27" s="2"/>
      <c r="N27" s="2"/>
      <c r="O27" s="2"/>
      <c r="P27" s="2"/>
      <c r="Q27" s="2"/>
      <c r="R27" s="2"/>
      <c r="S27" s="2"/>
    </row>
    <row r="28" spans="1:19" ht="21.75" customHeight="1">
      <c r="A28" s="35" t="s">
        <v>39</v>
      </c>
      <c r="B28" s="46" t="s">
        <v>22</v>
      </c>
      <c r="C28" s="37">
        <v>300000</v>
      </c>
      <c r="D28" s="37">
        <f>D29+D30</f>
        <v>500000</v>
      </c>
      <c r="E28" s="37">
        <f>E29+E30</f>
        <v>850000</v>
      </c>
      <c r="F28" s="121">
        <f>F29+F30</f>
        <v>275482</v>
      </c>
      <c r="G28" s="74">
        <f>G29+G30</f>
        <v>223984</v>
      </c>
      <c r="H28" s="77">
        <f t="shared" si="4"/>
        <v>91.82733333333333</v>
      </c>
      <c r="I28" s="77">
        <f t="shared" si="5"/>
        <v>55.0964</v>
      </c>
      <c r="J28" s="77">
        <f t="shared" si="6"/>
        <v>32.40964705882353</v>
      </c>
      <c r="K28" s="77">
        <f t="shared" si="3"/>
        <v>122.99182084434602</v>
      </c>
      <c r="L28" s="26"/>
      <c r="M28" s="2"/>
      <c r="N28" s="2"/>
      <c r="O28" s="2"/>
      <c r="P28" s="2"/>
      <c r="Q28" s="2"/>
      <c r="R28" s="2"/>
      <c r="S28" s="2"/>
    </row>
    <row r="29" spans="1:19" s="6" customFormat="1" ht="21.75" customHeight="1">
      <c r="A29" s="39"/>
      <c r="B29" s="40" t="s">
        <v>63</v>
      </c>
      <c r="C29" s="41"/>
      <c r="D29" s="41">
        <v>250000</v>
      </c>
      <c r="E29" s="41">
        <v>450000</v>
      </c>
      <c r="F29" s="45">
        <v>117124</v>
      </c>
      <c r="G29" s="38">
        <v>117013</v>
      </c>
      <c r="H29" s="78"/>
      <c r="I29" s="78">
        <f t="shared" si="5"/>
        <v>46.8496</v>
      </c>
      <c r="J29" s="78">
        <f t="shared" si="6"/>
        <v>26.027555555555555</v>
      </c>
      <c r="K29" s="78">
        <f t="shared" si="3"/>
        <v>100.09486125473238</v>
      </c>
      <c r="L29" s="27"/>
      <c r="M29" s="5"/>
      <c r="N29" s="5"/>
      <c r="O29" s="5"/>
      <c r="P29" s="5"/>
      <c r="Q29" s="5"/>
      <c r="R29" s="5"/>
      <c r="S29" s="5"/>
    </row>
    <row r="30" spans="1:19" s="6" customFormat="1" ht="21.75" customHeight="1">
      <c r="A30" s="39"/>
      <c r="B30" s="40" t="s">
        <v>64</v>
      </c>
      <c r="C30" s="41"/>
      <c r="D30" s="41">
        <v>250000</v>
      </c>
      <c r="E30" s="41">
        <v>400000</v>
      </c>
      <c r="F30" s="45">
        <v>158358</v>
      </c>
      <c r="G30" s="38">
        <v>106971</v>
      </c>
      <c r="H30" s="78"/>
      <c r="I30" s="78">
        <f t="shared" si="5"/>
        <v>63.3432</v>
      </c>
      <c r="J30" s="78">
        <f t="shared" si="6"/>
        <v>39.5895</v>
      </c>
      <c r="K30" s="78">
        <f t="shared" si="3"/>
        <v>148.03825335838684</v>
      </c>
      <c r="L30" s="27"/>
      <c r="M30" s="5"/>
      <c r="N30" s="5"/>
      <c r="O30" s="5"/>
      <c r="P30" s="5"/>
      <c r="Q30" s="5"/>
      <c r="R30" s="5"/>
      <c r="S30" s="5"/>
    </row>
    <row r="31" spans="1:19" ht="21.75" customHeight="1">
      <c r="A31" s="35" t="s">
        <v>40</v>
      </c>
      <c r="B31" s="47" t="s">
        <v>35</v>
      </c>
      <c r="C31" s="37">
        <v>170000</v>
      </c>
      <c r="D31" s="37">
        <v>170000</v>
      </c>
      <c r="E31" s="37">
        <v>240000</v>
      </c>
      <c r="F31" s="121">
        <v>105217</v>
      </c>
      <c r="G31" s="74">
        <v>80607</v>
      </c>
      <c r="H31" s="77">
        <f>F31*100/C31</f>
        <v>61.89235294117647</v>
      </c>
      <c r="I31" s="77">
        <f t="shared" si="5"/>
        <v>61.89235294117647</v>
      </c>
      <c r="J31" s="77">
        <f t="shared" si="6"/>
        <v>43.84041666666667</v>
      </c>
      <c r="K31" s="77">
        <f t="shared" si="3"/>
        <v>130.53084719689357</v>
      </c>
      <c r="L31" s="13"/>
      <c r="M31" s="2"/>
      <c r="N31" s="2"/>
      <c r="R31" s="5"/>
      <c r="S31" s="5"/>
    </row>
    <row r="32" spans="1:19" s="4" customFormat="1" ht="24.75" customHeight="1">
      <c r="A32" s="48"/>
      <c r="B32" s="49" t="s">
        <v>32</v>
      </c>
      <c r="C32" s="34">
        <f>C33+C34</f>
        <v>8487180</v>
      </c>
      <c r="D32" s="34">
        <f>D33+D34</f>
        <v>8689180</v>
      </c>
      <c r="E32" s="34">
        <f>E33+E34</f>
        <v>9237861</v>
      </c>
      <c r="F32" s="124">
        <f>F33+F34+F35</f>
        <v>5176287.8</v>
      </c>
      <c r="G32" s="34">
        <f>G33+G34+G35</f>
        <v>4659414</v>
      </c>
      <c r="H32" s="76">
        <f>F32*100/C32</f>
        <v>60.989490030846525</v>
      </c>
      <c r="I32" s="76">
        <f t="shared" si="5"/>
        <v>59.57164887826009</v>
      </c>
      <c r="J32" s="76">
        <f t="shared" si="6"/>
        <v>56.0334021046647</v>
      </c>
      <c r="K32" s="76">
        <f t="shared" si="3"/>
        <v>111.09310741651203</v>
      </c>
      <c r="L32" s="13"/>
      <c r="M32" s="3"/>
      <c r="N32" s="3"/>
      <c r="O32" s="3"/>
      <c r="P32" s="3"/>
      <c r="Q32" s="3"/>
      <c r="R32" s="5"/>
      <c r="S32" s="5"/>
    </row>
    <row r="33" spans="1:19" s="6" customFormat="1" ht="32.25">
      <c r="A33" s="50">
        <v>1</v>
      </c>
      <c r="B33" s="51" t="s">
        <v>29</v>
      </c>
      <c r="C33" s="41">
        <f>C9-C31-(72800+7000+35000*0.7+19000+4000)</f>
        <v>1718700</v>
      </c>
      <c r="D33" s="41">
        <f>D9-D31-(72800+7000+35000*0.7+19000+4000)</f>
        <v>1920700</v>
      </c>
      <c r="E33" s="41">
        <f>E9-E31-(82841+7875+45000*0.7+25403)</f>
        <v>2469381</v>
      </c>
      <c r="F33" s="45">
        <f>F9-F31-(82841+7875+45000*0.7+25403)*6/12-1</f>
        <v>969340.5</v>
      </c>
      <c r="G33" s="38">
        <f>872975-2129</f>
        <v>870846</v>
      </c>
      <c r="H33" s="78">
        <f>F33*100/C33</f>
        <v>56.399633443882</v>
      </c>
      <c r="I33" s="78">
        <f t="shared" si="5"/>
        <v>50.4680845525069</v>
      </c>
      <c r="J33" s="78">
        <f t="shared" si="6"/>
        <v>39.25439209259324</v>
      </c>
      <c r="K33" s="78">
        <f t="shared" si="3"/>
        <v>111.31020869361518</v>
      </c>
      <c r="L33" s="28"/>
      <c r="M33" s="5"/>
      <c r="N33" s="5"/>
      <c r="O33" s="5"/>
      <c r="P33" s="5"/>
      <c r="Q33" s="5"/>
      <c r="R33" s="5"/>
      <c r="S33" s="5"/>
    </row>
    <row r="34" spans="1:14" s="6" customFormat="1" ht="24.75" customHeight="1">
      <c r="A34" s="50">
        <v>2</v>
      </c>
      <c r="B34" s="51" t="s">
        <v>34</v>
      </c>
      <c r="C34" s="41">
        <v>6768480</v>
      </c>
      <c r="D34" s="41">
        <v>6768480</v>
      </c>
      <c r="E34" s="41">
        <v>6768480</v>
      </c>
      <c r="F34" s="45">
        <v>3566900</v>
      </c>
      <c r="G34" s="38">
        <v>2749850</v>
      </c>
      <c r="H34" s="78">
        <f>F34*100/C34</f>
        <v>52.69868567241094</v>
      </c>
      <c r="I34" s="78">
        <f t="shared" si="5"/>
        <v>52.69868567241094</v>
      </c>
      <c r="J34" s="78">
        <f t="shared" si="6"/>
        <v>52.69868567241094</v>
      </c>
      <c r="K34" s="78">
        <f t="shared" si="3"/>
        <v>129.71252977435134</v>
      </c>
      <c r="L34" s="24"/>
      <c r="M34" s="5"/>
      <c r="N34" s="5"/>
    </row>
    <row r="35" spans="1:14" s="6" customFormat="1" ht="24.75" customHeight="1">
      <c r="A35" s="50">
        <v>3</v>
      </c>
      <c r="B35" s="51" t="s">
        <v>78</v>
      </c>
      <c r="C35" s="41"/>
      <c r="D35" s="41"/>
      <c r="E35" s="41"/>
      <c r="F35" s="45">
        <v>640047.3</v>
      </c>
      <c r="G35" s="38">
        <v>1038718</v>
      </c>
      <c r="H35" s="78"/>
      <c r="I35" s="78"/>
      <c r="J35" s="78"/>
      <c r="K35" s="78">
        <f t="shared" si="3"/>
        <v>61.61896684181848</v>
      </c>
      <c r="L35" s="24"/>
      <c r="M35" s="5"/>
      <c r="N35" s="5"/>
    </row>
    <row r="36" spans="1:12" s="6" customFormat="1" ht="20.25" customHeight="1">
      <c r="A36" s="52"/>
      <c r="B36" s="53"/>
      <c r="C36" s="53"/>
      <c r="D36" s="54"/>
      <c r="E36" s="54"/>
      <c r="F36" s="100"/>
      <c r="G36" s="54"/>
      <c r="H36" s="80"/>
      <c r="I36" s="80"/>
      <c r="J36" s="80"/>
      <c r="K36" s="80"/>
      <c r="L36" s="13"/>
    </row>
  </sheetData>
  <sheetProtection/>
  <mergeCells count="14">
    <mergeCell ref="A1:K1"/>
    <mergeCell ref="H4:K4"/>
    <mergeCell ref="F4:G4"/>
    <mergeCell ref="B5:B7"/>
    <mergeCell ref="A3:K3"/>
    <mergeCell ref="A5:A7"/>
    <mergeCell ref="F5:F7"/>
    <mergeCell ref="A2:K2"/>
    <mergeCell ref="G5:G7"/>
    <mergeCell ref="H5:K6"/>
    <mergeCell ref="C5:D5"/>
    <mergeCell ref="C6:C7"/>
    <mergeCell ref="D6:D7"/>
    <mergeCell ref="E5:E7"/>
  </mergeCells>
  <printOptions horizontalCentered="1"/>
  <pageMargins left="0" right="0" top="0.590551181" bottom="0.393700787401575" header="0.511811023622047" footer="0.196850393700787"/>
  <pageSetup horizontalDpi="600" verticalDpi="600" orientation="landscape" paperSize="9" scale="95" r:id="rId1"/>
  <ignoredErrors>
    <ignoredError sqref="G10" formulaRange="1"/>
    <ignoredError sqref="F28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Zeros="0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3" sqref="J13"/>
    </sheetView>
  </sheetViews>
  <sheetFormatPr defaultColWidth="9.140625" defaultRowHeight="12.75"/>
  <cols>
    <col min="1" max="1" width="7.00390625" style="71" customWidth="1"/>
    <col min="2" max="2" width="46.28125" style="72" customWidth="1"/>
    <col min="3" max="3" width="12.28125" style="72" customWidth="1"/>
    <col min="4" max="6" width="12.28125" style="73" customWidth="1"/>
    <col min="7" max="9" width="10.28125" style="73" customWidth="1"/>
    <col min="10" max="10" width="15.421875" style="18" customWidth="1"/>
    <col min="11" max="11" width="9.421875" style="15" bestFit="1" customWidth="1"/>
    <col min="12" max="16384" width="9.140625" style="15" customWidth="1"/>
  </cols>
  <sheetData>
    <row r="1" spans="1:10" s="55" customFormat="1" ht="21" customHeight="1">
      <c r="A1" s="138" t="s">
        <v>100</v>
      </c>
      <c r="B1" s="138"/>
      <c r="C1" s="138"/>
      <c r="D1" s="138"/>
      <c r="E1" s="138"/>
      <c r="F1" s="138"/>
      <c r="G1" s="138"/>
      <c r="H1" s="138"/>
      <c r="I1" s="138"/>
      <c r="J1" s="73"/>
    </row>
    <row r="2" spans="1:10" s="55" customFormat="1" ht="21" customHeight="1">
      <c r="A2" s="138" t="s">
        <v>101</v>
      </c>
      <c r="B2" s="138"/>
      <c r="C2" s="138"/>
      <c r="D2" s="138"/>
      <c r="E2" s="138"/>
      <c r="F2" s="138"/>
      <c r="G2" s="138"/>
      <c r="H2" s="138"/>
      <c r="I2" s="138"/>
      <c r="J2" s="73"/>
    </row>
    <row r="3" spans="1:10" s="55" customFormat="1" ht="21.75" customHeight="1">
      <c r="A3" s="138" t="s">
        <v>97</v>
      </c>
      <c r="B3" s="138"/>
      <c r="C3" s="138"/>
      <c r="D3" s="138"/>
      <c r="E3" s="138"/>
      <c r="F3" s="138"/>
      <c r="G3" s="138"/>
      <c r="H3" s="138"/>
      <c r="I3" s="138"/>
      <c r="J3" s="73"/>
    </row>
    <row r="4" spans="1:9" ht="18" customHeight="1">
      <c r="A4" s="56"/>
      <c r="B4" s="57"/>
      <c r="C4" s="57"/>
      <c r="D4" s="58"/>
      <c r="E4" s="81"/>
      <c r="G4" s="140" t="s">
        <v>23</v>
      </c>
      <c r="H4" s="140"/>
      <c r="I4" s="140"/>
    </row>
    <row r="5" spans="1:10" s="19" customFormat="1" ht="24.75" customHeight="1">
      <c r="A5" s="137" t="s">
        <v>28</v>
      </c>
      <c r="B5" s="137" t="s">
        <v>5</v>
      </c>
      <c r="C5" s="137" t="s">
        <v>70</v>
      </c>
      <c r="D5" s="137"/>
      <c r="E5" s="125" t="s">
        <v>90</v>
      </c>
      <c r="F5" s="125" t="s">
        <v>92</v>
      </c>
      <c r="G5" s="125" t="s">
        <v>94</v>
      </c>
      <c r="H5" s="125"/>
      <c r="I5" s="125"/>
      <c r="J5" s="101"/>
    </row>
    <row r="6" spans="1:10" s="19" customFormat="1" ht="14.25" customHeight="1">
      <c r="A6" s="137" t="s">
        <v>24</v>
      </c>
      <c r="B6" s="137"/>
      <c r="C6" s="137" t="s">
        <v>77</v>
      </c>
      <c r="D6" s="137" t="s">
        <v>46</v>
      </c>
      <c r="E6" s="126" t="s">
        <v>42</v>
      </c>
      <c r="F6" s="139" t="s">
        <v>46</v>
      </c>
      <c r="G6" s="125"/>
      <c r="H6" s="125"/>
      <c r="I6" s="125"/>
      <c r="J6" s="101"/>
    </row>
    <row r="7" spans="1:10" s="19" customFormat="1" ht="37.5" customHeight="1">
      <c r="A7" s="137"/>
      <c r="B7" s="137"/>
      <c r="C7" s="137"/>
      <c r="D7" s="137"/>
      <c r="E7" s="126"/>
      <c r="F7" s="139" t="s">
        <v>45</v>
      </c>
      <c r="G7" s="82" t="s">
        <v>60</v>
      </c>
      <c r="H7" s="82" t="s">
        <v>61</v>
      </c>
      <c r="I7" s="83" t="s">
        <v>54</v>
      </c>
      <c r="J7" s="101"/>
    </row>
    <row r="8" spans="1:10" s="16" customFormat="1" ht="18" customHeight="1">
      <c r="A8" s="90" t="s">
        <v>43</v>
      </c>
      <c r="B8" s="90" t="s">
        <v>44</v>
      </c>
      <c r="C8" s="89">
        <v>1</v>
      </c>
      <c r="D8" s="89">
        <v>2</v>
      </c>
      <c r="E8" s="89">
        <v>3</v>
      </c>
      <c r="F8" s="89">
        <v>4</v>
      </c>
      <c r="G8" s="89" t="s">
        <v>86</v>
      </c>
      <c r="H8" s="89" t="s">
        <v>87</v>
      </c>
      <c r="I8" s="89" t="s">
        <v>88</v>
      </c>
      <c r="J8" s="102"/>
    </row>
    <row r="9" spans="1:10" s="16" customFormat="1" ht="27.75" customHeight="1">
      <c r="A9" s="93"/>
      <c r="B9" s="94" t="s">
        <v>89</v>
      </c>
      <c r="C9" s="95">
        <f>C10+C15+C35+C36+C37+C38</f>
        <v>8397080</v>
      </c>
      <c r="D9" s="95">
        <f>D10+D15+D35+D36+D37+D38</f>
        <v>8572179.6</v>
      </c>
      <c r="E9" s="95">
        <f>E10+E15+E35+E36+E37+E38</f>
        <v>3815192.6</v>
      </c>
      <c r="F9" s="95">
        <f>F10+F15+F35+F36+F37+F38</f>
        <v>3656020.75</v>
      </c>
      <c r="G9" s="96">
        <f>E9*100/C9</f>
        <v>45.43475350955332</v>
      </c>
      <c r="H9" s="96">
        <f aca="true" t="shared" si="0" ref="H9:H40">E9*100/D9</f>
        <v>44.50668065797409</v>
      </c>
      <c r="I9" s="96">
        <f>E9*100/F9</f>
        <v>104.35369109981119</v>
      </c>
      <c r="J9" s="102"/>
    </row>
    <row r="10" spans="1:10" s="16" customFormat="1" ht="23.25" customHeight="1">
      <c r="A10" s="59" t="s">
        <v>47</v>
      </c>
      <c r="B10" s="60" t="s">
        <v>1</v>
      </c>
      <c r="C10" s="61">
        <f>C11+C12+C13+C14</f>
        <v>758440</v>
      </c>
      <c r="D10" s="61">
        <f>D11+D12+D13+D14</f>
        <v>933540</v>
      </c>
      <c r="E10" s="61">
        <f>E11+E12+E13+E14</f>
        <v>751400</v>
      </c>
      <c r="F10" s="61">
        <f>F11+F12+F13+F14</f>
        <v>742403.75</v>
      </c>
      <c r="G10" s="84">
        <f>E10*100/C10</f>
        <v>99.07177891461421</v>
      </c>
      <c r="H10" s="84">
        <f t="shared" si="0"/>
        <v>80.48932022195085</v>
      </c>
      <c r="I10" s="84">
        <f>E10*100/F10</f>
        <v>101.21177324333289</v>
      </c>
      <c r="J10" s="102"/>
    </row>
    <row r="11" spans="1:12" ht="18" customHeight="1">
      <c r="A11" s="62">
        <v>1</v>
      </c>
      <c r="B11" s="63" t="s">
        <v>36</v>
      </c>
      <c r="C11" s="64">
        <v>758440</v>
      </c>
      <c r="D11" s="65">
        <v>770040</v>
      </c>
      <c r="E11" s="65">
        <v>751400</v>
      </c>
      <c r="F11" s="65">
        <f>942403.75-200000</f>
        <v>742403.75</v>
      </c>
      <c r="G11" s="85">
        <f>E11*100/C11</f>
        <v>99.07177891461421</v>
      </c>
      <c r="H11" s="85">
        <f t="shared" si="0"/>
        <v>97.57934652745313</v>
      </c>
      <c r="I11" s="85">
        <f aca="true" t="shared" si="1" ref="I11:I36">E11*100/F11</f>
        <v>101.21177324333289</v>
      </c>
      <c r="K11" s="7"/>
      <c r="L11" s="8"/>
    </row>
    <row r="12" spans="1:9" ht="18" customHeight="1">
      <c r="A12" s="62">
        <v>2</v>
      </c>
      <c r="B12" s="63" t="s">
        <v>30</v>
      </c>
      <c r="C12" s="64"/>
      <c r="D12" s="65">
        <v>112500</v>
      </c>
      <c r="E12" s="65">
        <v>0</v>
      </c>
      <c r="F12" s="98">
        <v>0</v>
      </c>
      <c r="G12" s="84"/>
      <c r="H12" s="84">
        <f t="shared" si="0"/>
        <v>0</v>
      </c>
      <c r="I12" s="84"/>
    </row>
    <row r="13" spans="1:9" ht="33" customHeight="1">
      <c r="A13" s="62">
        <v>3</v>
      </c>
      <c r="B13" s="63" t="s">
        <v>0</v>
      </c>
      <c r="C13" s="64"/>
      <c r="D13" s="65">
        <v>50000</v>
      </c>
      <c r="E13" s="65">
        <v>0</v>
      </c>
      <c r="F13" s="98">
        <v>0</v>
      </c>
      <c r="G13" s="84"/>
      <c r="H13" s="84">
        <f t="shared" si="0"/>
        <v>0</v>
      </c>
      <c r="I13" s="84"/>
    </row>
    <row r="14" spans="1:9" ht="18.75" customHeight="1">
      <c r="A14" s="62">
        <v>4</v>
      </c>
      <c r="B14" s="63" t="s">
        <v>58</v>
      </c>
      <c r="C14" s="64"/>
      <c r="D14" s="65">
        <v>1000</v>
      </c>
      <c r="E14" s="65">
        <v>0</v>
      </c>
      <c r="F14" s="98">
        <v>0</v>
      </c>
      <c r="G14" s="84"/>
      <c r="H14" s="84">
        <f t="shared" si="0"/>
        <v>0</v>
      </c>
      <c r="I14" s="84"/>
    </row>
    <row r="15" spans="1:10" s="16" customFormat="1" ht="23.25" customHeight="1">
      <c r="A15" s="59" t="s">
        <v>33</v>
      </c>
      <c r="B15" s="60" t="s">
        <v>2</v>
      </c>
      <c r="C15" s="61">
        <v>6119492</v>
      </c>
      <c r="D15" s="66">
        <f>D16+D17+D18+D19+D20+D21+D22+D23+D24+D25+D29+D32+D33+D34</f>
        <v>6119491.6</v>
      </c>
      <c r="E15" s="66">
        <f>E16+E17+E18+E19+E20+E21+E22+E23+E24+E25+E29+E32+E33+E34</f>
        <v>2677592.6</v>
      </c>
      <c r="F15" s="66">
        <f>F16+F17+F18+F19+F20+F21+F22+F23+F24+F25+F29+F32+F33+F34</f>
        <v>2530517</v>
      </c>
      <c r="G15" s="84">
        <f>E15*100/C15</f>
        <v>43.75514503491466</v>
      </c>
      <c r="H15" s="84">
        <f t="shared" si="0"/>
        <v>43.75514789496566</v>
      </c>
      <c r="I15" s="84">
        <f t="shared" si="1"/>
        <v>105.81207713680644</v>
      </c>
      <c r="J15" s="102"/>
    </row>
    <row r="16" spans="1:9" ht="18" customHeight="1">
      <c r="A16" s="62">
        <v>1</v>
      </c>
      <c r="B16" s="63" t="s">
        <v>6</v>
      </c>
      <c r="C16" s="64"/>
      <c r="D16" s="65">
        <v>518814.3</v>
      </c>
      <c r="E16" s="65">
        <v>224680</v>
      </c>
      <c r="F16" s="65">
        <v>215115</v>
      </c>
      <c r="G16" s="85"/>
      <c r="H16" s="85">
        <f t="shared" si="0"/>
        <v>43.30643931749761</v>
      </c>
      <c r="I16" s="85">
        <f t="shared" si="1"/>
        <v>104.44645887083652</v>
      </c>
    </row>
    <row r="17" spans="1:9" ht="18" customHeight="1">
      <c r="A17" s="62">
        <v>2</v>
      </c>
      <c r="B17" s="63" t="s">
        <v>59</v>
      </c>
      <c r="C17" s="64">
        <v>52898</v>
      </c>
      <c r="D17" s="65">
        <v>70501</v>
      </c>
      <c r="E17" s="65">
        <v>36450</v>
      </c>
      <c r="F17" s="65">
        <f>30695+5000</f>
        <v>35695</v>
      </c>
      <c r="G17" s="85">
        <f>E17*100/C17</f>
        <v>68.90619683163824</v>
      </c>
      <c r="H17" s="85">
        <f t="shared" si="0"/>
        <v>51.70139430646374</v>
      </c>
      <c r="I17" s="85">
        <f t="shared" si="1"/>
        <v>102.11514217677546</v>
      </c>
    </row>
    <row r="18" spans="1:9" ht="18" customHeight="1">
      <c r="A18" s="62">
        <v>3</v>
      </c>
      <c r="B18" s="63" t="s">
        <v>7</v>
      </c>
      <c r="C18" s="64">
        <v>2522527</v>
      </c>
      <c r="D18" s="65">
        <v>2784820.3</v>
      </c>
      <c r="E18" s="65">
        <v>1013932.6</v>
      </c>
      <c r="F18" s="64">
        <f>806163+140000</f>
        <v>946163</v>
      </c>
      <c r="G18" s="85">
        <f>E18*100/C18</f>
        <v>40.1951138679586</v>
      </c>
      <c r="H18" s="85">
        <f t="shared" si="0"/>
        <v>36.40926489942637</v>
      </c>
      <c r="I18" s="85">
        <f t="shared" si="1"/>
        <v>107.16257135398446</v>
      </c>
    </row>
    <row r="19" spans="1:9" ht="18" customHeight="1">
      <c r="A19" s="62">
        <v>4</v>
      </c>
      <c r="B19" s="63" t="s">
        <v>8</v>
      </c>
      <c r="C19" s="64">
        <v>18982</v>
      </c>
      <c r="D19" s="65">
        <v>18982</v>
      </c>
      <c r="E19" s="65">
        <v>8580</v>
      </c>
      <c r="F19" s="64">
        <f>3983+4500</f>
        <v>8483</v>
      </c>
      <c r="G19" s="85">
        <f>E19*100/C19</f>
        <v>45.20071646823306</v>
      </c>
      <c r="H19" s="85">
        <f t="shared" si="0"/>
        <v>45.20071646823306</v>
      </c>
      <c r="I19" s="85">
        <f t="shared" si="1"/>
        <v>101.143463397383</v>
      </c>
    </row>
    <row r="20" spans="1:9" ht="18" customHeight="1">
      <c r="A20" s="62">
        <v>5</v>
      </c>
      <c r="B20" s="63" t="s">
        <v>55</v>
      </c>
      <c r="C20" s="64"/>
      <c r="D20" s="65">
        <v>763878</v>
      </c>
      <c r="E20" s="65">
        <v>345600</v>
      </c>
      <c r="F20" s="64">
        <f>241400+100000</f>
        <v>341400</v>
      </c>
      <c r="G20" s="85"/>
      <c r="H20" s="85">
        <f t="shared" si="0"/>
        <v>45.24282673411199</v>
      </c>
      <c r="I20" s="85">
        <f t="shared" si="1"/>
        <v>101.23022847100175</v>
      </c>
    </row>
    <row r="21" spans="1:9" ht="18" customHeight="1">
      <c r="A21" s="62">
        <v>6</v>
      </c>
      <c r="B21" s="63" t="s">
        <v>9</v>
      </c>
      <c r="C21" s="64"/>
      <c r="D21" s="65">
        <v>94880</v>
      </c>
      <c r="E21" s="65">
        <v>33240</v>
      </c>
      <c r="F21" s="64">
        <f>26342+5000</f>
        <v>31342</v>
      </c>
      <c r="G21" s="85"/>
      <c r="H21" s="85">
        <f t="shared" si="0"/>
        <v>35.03372681281619</v>
      </c>
      <c r="I21" s="85">
        <f t="shared" si="1"/>
        <v>106.05577180779784</v>
      </c>
    </row>
    <row r="22" spans="1:9" ht="18" customHeight="1">
      <c r="A22" s="62">
        <v>7</v>
      </c>
      <c r="B22" s="63" t="s">
        <v>10</v>
      </c>
      <c r="C22" s="64"/>
      <c r="D22" s="65">
        <v>24344</v>
      </c>
      <c r="E22" s="65">
        <v>10560</v>
      </c>
      <c r="F22" s="64">
        <f>8436+2000</f>
        <v>10436</v>
      </c>
      <c r="G22" s="85"/>
      <c r="H22" s="85">
        <f t="shared" si="0"/>
        <v>43.378245152809725</v>
      </c>
      <c r="I22" s="85">
        <f t="shared" si="1"/>
        <v>101.1881947106171</v>
      </c>
    </row>
    <row r="23" spans="1:9" ht="18" customHeight="1">
      <c r="A23" s="62">
        <v>8</v>
      </c>
      <c r="B23" s="63" t="s">
        <v>11</v>
      </c>
      <c r="C23" s="64"/>
      <c r="D23" s="65">
        <v>49950</v>
      </c>
      <c r="E23" s="65">
        <v>16210</v>
      </c>
      <c r="F23" s="64">
        <f>10517+5500</f>
        <v>16017</v>
      </c>
      <c r="G23" s="85"/>
      <c r="H23" s="85">
        <f t="shared" si="0"/>
        <v>32.452452452452455</v>
      </c>
      <c r="I23" s="85">
        <f t="shared" si="1"/>
        <v>101.20496971967285</v>
      </c>
    </row>
    <row r="24" spans="1:9" ht="18" customHeight="1">
      <c r="A24" s="62">
        <v>9</v>
      </c>
      <c r="B24" s="63" t="s">
        <v>71</v>
      </c>
      <c r="C24" s="64"/>
      <c r="D24" s="65">
        <v>227480</v>
      </c>
      <c r="E24" s="65">
        <v>87180</v>
      </c>
      <c r="F24" s="64">
        <v>71503</v>
      </c>
      <c r="G24" s="85"/>
      <c r="H24" s="85">
        <f t="shared" si="0"/>
        <v>38.32424828556356</v>
      </c>
      <c r="I24" s="85">
        <f t="shared" si="1"/>
        <v>121.92495419772597</v>
      </c>
    </row>
    <row r="25" spans="1:9" ht="18" customHeight="1">
      <c r="A25" s="62">
        <v>10</v>
      </c>
      <c r="B25" s="63" t="s">
        <v>12</v>
      </c>
      <c r="C25" s="64"/>
      <c r="D25" s="65">
        <f>SUM(D26:D28)</f>
        <v>1291268</v>
      </c>
      <c r="E25" s="65">
        <f>SUM(E26:E28)</f>
        <v>645970</v>
      </c>
      <c r="F25" s="65">
        <f>SUM(F26:F28)</f>
        <v>619595</v>
      </c>
      <c r="G25" s="85"/>
      <c r="H25" s="85">
        <f t="shared" si="0"/>
        <v>50.02602093446132</v>
      </c>
      <c r="I25" s="85">
        <f t="shared" si="1"/>
        <v>104.25681291811587</v>
      </c>
    </row>
    <row r="26" spans="1:9" ht="18" customHeight="1">
      <c r="A26" s="62"/>
      <c r="B26" s="63" t="s">
        <v>13</v>
      </c>
      <c r="C26" s="64"/>
      <c r="D26" s="65">
        <v>971531</v>
      </c>
      <c r="E26" s="65">
        <v>461590</v>
      </c>
      <c r="F26" s="64">
        <f>338307+100000</f>
        <v>438307</v>
      </c>
      <c r="G26" s="85"/>
      <c r="H26" s="85">
        <f t="shared" si="0"/>
        <v>47.51160796721875</v>
      </c>
      <c r="I26" s="85">
        <f t="shared" si="1"/>
        <v>105.31203015238178</v>
      </c>
    </row>
    <row r="27" spans="1:9" ht="18" customHeight="1">
      <c r="A27" s="67"/>
      <c r="B27" s="68" t="s">
        <v>14</v>
      </c>
      <c r="C27" s="69"/>
      <c r="D27" s="70">
        <v>231560</v>
      </c>
      <c r="E27" s="70">
        <v>140200</v>
      </c>
      <c r="F27" s="69">
        <f>134212+5000</f>
        <v>139212</v>
      </c>
      <c r="G27" s="86"/>
      <c r="H27" s="86">
        <f t="shared" si="0"/>
        <v>60.54586284332355</v>
      </c>
      <c r="I27" s="86">
        <f t="shared" si="1"/>
        <v>100.70970893313795</v>
      </c>
    </row>
    <row r="28" spans="1:9" ht="18" customHeight="1">
      <c r="A28" s="114"/>
      <c r="B28" s="115" t="s">
        <v>15</v>
      </c>
      <c r="C28" s="116"/>
      <c r="D28" s="117">
        <v>88177</v>
      </c>
      <c r="E28" s="117">
        <v>44180</v>
      </c>
      <c r="F28" s="116">
        <f>25076+17000</f>
        <v>42076</v>
      </c>
      <c r="G28" s="118"/>
      <c r="H28" s="118">
        <f t="shared" si="0"/>
        <v>50.10376855642628</v>
      </c>
      <c r="I28" s="118">
        <f t="shared" si="1"/>
        <v>105.00047533035459</v>
      </c>
    </row>
    <row r="29" spans="1:9" ht="18" customHeight="1">
      <c r="A29" s="62">
        <v>11</v>
      </c>
      <c r="B29" s="63" t="s">
        <v>16</v>
      </c>
      <c r="C29" s="64"/>
      <c r="D29" s="65">
        <f>SUM(D30:D31)</f>
        <v>121433</v>
      </c>
      <c r="E29" s="65">
        <f>SUM(E30:E31)</f>
        <v>65740</v>
      </c>
      <c r="F29" s="65">
        <f>SUM(F30:F31)</f>
        <v>64660</v>
      </c>
      <c r="G29" s="85"/>
      <c r="H29" s="85">
        <f t="shared" si="0"/>
        <v>54.13684912667891</v>
      </c>
      <c r="I29" s="85">
        <f t="shared" si="1"/>
        <v>101.67027528611197</v>
      </c>
    </row>
    <row r="30" spans="1:9" ht="18" customHeight="1">
      <c r="A30" s="62"/>
      <c r="B30" s="63" t="s">
        <v>17</v>
      </c>
      <c r="C30" s="64"/>
      <c r="D30" s="65">
        <v>96389</v>
      </c>
      <c r="E30" s="65">
        <v>52890</v>
      </c>
      <c r="F30" s="64">
        <f>47982+4000</f>
        <v>51982</v>
      </c>
      <c r="G30" s="85"/>
      <c r="H30" s="85">
        <f t="shared" si="0"/>
        <v>54.87140648829223</v>
      </c>
      <c r="I30" s="85">
        <f t="shared" si="1"/>
        <v>101.7467584933246</v>
      </c>
    </row>
    <row r="31" spans="1:9" ht="18" customHeight="1">
      <c r="A31" s="62"/>
      <c r="B31" s="63" t="s">
        <v>18</v>
      </c>
      <c r="C31" s="64"/>
      <c r="D31" s="65">
        <v>25044</v>
      </c>
      <c r="E31" s="65">
        <v>12850</v>
      </c>
      <c r="F31" s="64">
        <f>10678+2000</f>
        <v>12678</v>
      </c>
      <c r="G31" s="85"/>
      <c r="H31" s="85">
        <f t="shared" si="0"/>
        <v>51.309694936911036</v>
      </c>
      <c r="I31" s="85">
        <f t="shared" si="1"/>
        <v>101.35668086448966</v>
      </c>
    </row>
    <row r="32" spans="1:9" ht="18" customHeight="1">
      <c r="A32" s="62">
        <v>12</v>
      </c>
      <c r="B32" s="63" t="s">
        <v>38</v>
      </c>
      <c r="C32" s="64"/>
      <c r="D32" s="65">
        <v>24563</v>
      </c>
      <c r="E32" s="65">
        <v>5860</v>
      </c>
      <c r="F32" s="64">
        <f>12640-7000</f>
        <v>5640</v>
      </c>
      <c r="G32" s="85"/>
      <c r="H32" s="85">
        <f t="shared" si="0"/>
        <v>23.857020722224483</v>
      </c>
      <c r="I32" s="85">
        <f t="shared" si="1"/>
        <v>103.90070921985816</v>
      </c>
    </row>
    <row r="33" spans="1:9" ht="18" customHeight="1">
      <c r="A33" s="62">
        <v>13</v>
      </c>
      <c r="B33" s="63" t="s">
        <v>37</v>
      </c>
      <c r="C33" s="64"/>
      <c r="D33" s="65">
        <v>112936</v>
      </c>
      <c r="E33" s="65">
        <v>178590</v>
      </c>
      <c r="F33" s="64">
        <f>132968+20000+7000</f>
        <v>159968</v>
      </c>
      <c r="G33" s="85"/>
      <c r="H33" s="85">
        <f t="shared" si="0"/>
        <v>158.13381029963872</v>
      </c>
      <c r="I33" s="85">
        <f t="shared" si="1"/>
        <v>111.64107821564313</v>
      </c>
    </row>
    <row r="34" spans="1:9" ht="15">
      <c r="A34" s="62">
        <v>14</v>
      </c>
      <c r="B34" s="63" t="s">
        <v>93</v>
      </c>
      <c r="C34" s="64"/>
      <c r="D34" s="65">
        <v>15642</v>
      </c>
      <c r="E34" s="65">
        <v>5000</v>
      </c>
      <c r="F34" s="64">
        <v>4500</v>
      </c>
      <c r="G34" s="84"/>
      <c r="H34" s="85">
        <f t="shared" si="0"/>
        <v>31.96522183863956</v>
      </c>
      <c r="I34" s="85">
        <f t="shared" si="1"/>
        <v>111.11111111111111</v>
      </c>
    </row>
    <row r="35" spans="1:10" s="16" customFormat="1" ht="21" customHeight="1">
      <c r="A35" s="59" t="s">
        <v>33</v>
      </c>
      <c r="B35" s="60" t="s">
        <v>72</v>
      </c>
      <c r="C35" s="66">
        <v>2000</v>
      </c>
      <c r="D35" s="66">
        <v>2000</v>
      </c>
      <c r="E35" s="61">
        <v>0</v>
      </c>
      <c r="F35" s="97">
        <v>0</v>
      </c>
      <c r="G35" s="84"/>
      <c r="H35" s="84">
        <f t="shared" si="0"/>
        <v>0</v>
      </c>
      <c r="I35" s="84"/>
      <c r="J35" s="102"/>
    </row>
    <row r="36" spans="1:10" s="16" customFormat="1" ht="18" customHeight="1">
      <c r="A36" s="59" t="s">
        <v>39</v>
      </c>
      <c r="B36" s="60" t="s">
        <v>3</v>
      </c>
      <c r="C36" s="66">
        <v>1200</v>
      </c>
      <c r="D36" s="66">
        <v>1200</v>
      </c>
      <c r="E36" s="61">
        <v>1200</v>
      </c>
      <c r="F36" s="61">
        <v>1200</v>
      </c>
      <c r="G36" s="84">
        <f>E36*100/C36</f>
        <v>100</v>
      </c>
      <c r="H36" s="84">
        <f t="shared" si="0"/>
        <v>100</v>
      </c>
      <c r="I36" s="84">
        <f t="shared" si="1"/>
        <v>100</v>
      </c>
      <c r="J36" s="102"/>
    </row>
    <row r="37" spans="1:10" s="16" customFormat="1" ht="18" customHeight="1">
      <c r="A37" s="59" t="s">
        <v>40</v>
      </c>
      <c r="B37" s="60" t="s">
        <v>4</v>
      </c>
      <c r="C37" s="66">
        <v>134940</v>
      </c>
      <c r="D37" s="66">
        <v>134940</v>
      </c>
      <c r="E37" s="61">
        <v>0</v>
      </c>
      <c r="F37" s="97">
        <v>0</v>
      </c>
      <c r="G37" s="84">
        <f>E37*100/C37</f>
        <v>0</v>
      </c>
      <c r="H37" s="84">
        <f t="shared" si="0"/>
        <v>0</v>
      </c>
      <c r="I37" s="84"/>
      <c r="J37" s="102"/>
    </row>
    <row r="38" spans="1:10" s="16" customFormat="1" ht="18" customHeight="1">
      <c r="A38" s="59" t="s">
        <v>41</v>
      </c>
      <c r="B38" s="60" t="s">
        <v>76</v>
      </c>
      <c r="C38" s="61">
        <f>C39+C40+C41</f>
        <v>1381008</v>
      </c>
      <c r="D38" s="61">
        <f>D39+D40+D41</f>
        <v>1381008</v>
      </c>
      <c r="E38" s="61">
        <v>385000</v>
      </c>
      <c r="F38" s="61">
        <f>126900+55000+200000</f>
        <v>381900</v>
      </c>
      <c r="G38" s="84">
        <f>E38*100/C38</f>
        <v>27.878187526792026</v>
      </c>
      <c r="H38" s="84">
        <f t="shared" si="0"/>
        <v>27.878187526792026</v>
      </c>
      <c r="I38" s="84">
        <f>E38*100/F38</f>
        <v>100.81173081958627</v>
      </c>
      <c r="J38" s="102"/>
    </row>
    <row r="39" spans="1:9" ht="18" customHeight="1">
      <c r="A39" s="62">
        <v>1</v>
      </c>
      <c r="B39" s="63" t="s">
        <v>73</v>
      </c>
      <c r="C39" s="64">
        <v>405774</v>
      </c>
      <c r="D39" s="64">
        <v>405774</v>
      </c>
      <c r="E39" s="65"/>
      <c r="F39" s="98"/>
      <c r="G39" s="84">
        <f>E39*100/C39</f>
        <v>0</v>
      </c>
      <c r="H39" s="84">
        <f t="shared" si="0"/>
        <v>0</v>
      </c>
      <c r="I39" s="85"/>
    </row>
    <row r="40" spans="1:9" ht="18" customHeight="1">
      <c r="A40" s="62">
        <v>2</v>
      </c>
      <c r="B40" s="63" t="s">
        <v>74</v>
      </c>
      <c r="C40" s="64">
        <v>538534</v>
      </c>
      <c r="D40" s="64">
        <v>538534</v>
      </c>
      <c r="E40" s="64"/>
      <c r="F40" s="99"/>
      <c r="G40" s="85">
        <f>E40*100/C40</f>
        <v>0</v>
      </c>
      <c r="H40" s="85">
        <f t="shared" si="0"/>
        <v>0</v>
      </c>
      <c r="I40" s="85"/>
    </row>
    <row r="41" spans="1:9" ht="18" customHeight="1">
      <c r="A41" s="62">
        <v>3</v>
      </c>
      <c r="B41" s="63" t="s">
        <v>75</v>
      </c>
      <c r="C41" s="64">
        <v>436700</v>
      </c>
      <c r="D41" s="64">
        <v>436700</v>
      </c>
      <c r="E41" s="65"/>
      <c r="F41" s="98"/>
      <c r="G41" s="85"/>
      <c r="H41" s="85"/>
      <c r="I41" s="85"/>
    </row>
    <row r="42" spans="1:10" s="17" customFormat="1" ht="18" customHeight="1">
      <c r="A42" s="67"/>
      <c r="B42" s="68"/>
      <c r="C42" s="69"/>
      <c r="D42" s="70"/>
      <c r="E42" s="70"/>
      <c r="F42" s="100"/>
      <c r="G42" s="86"/>
      <c r="H42" s="86"/>
      <c r="I42" s="86"/>
      <c r="J42" s="103"/>
    </row>
  </sheetData>
  <sheetProtection/>
  <mergeCells count="12">
    <mergeCell ref="C6:C7"/>
    <mergeCell ref="A2:I2"/>
    <mergeCell ref="D6:D7"/>
    <mergeCell ref="C5:D5"/>
    <mergeCell ref="E5:E7"/>
    <mergeCell ref="A1:I1"/>
    <mergeCell ref="B5:B7"/>
    <mergeCell ref="A5:A7"/>
    <mergeCell ref="F5:F7"/>
    <mergeCell ref="A3:I3"/>
    <mergeCell ref="G4:I4"/>
    <mergeCell ref="G5:I6"/>
  </mergeCells>
  <printOptions horizontalCentered="1"/>
  <pageMargins left="0.25" right="0.25" top="0.56" bottom="0.49" header="0.56" footer="0.236220472440945"/>
  <pageSetup horizontalDpi="600" verticalDpi="600" orientation="landscape" paperSize="9" r:id="rId1"/>
  <ignoredErrors>
    <ignoredError sqref="D29:E29" formulaRange="1"/>
    <ignoredError sqref="C10 C12:C13 D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2762018_BieuBaocaotinhhinhthuchienthuchiNS6thangdaunamvatinhhinhthuchienKL233cuaTinhuy.xls</dc:title>
  <dc:subject/>
  <dc:creator>Smart</dc:creator>
  <cp:keywords/>
  <dc:description/>
  <cp:lastModifiedBy>Windows User</cp:lastModifiedBy>
  <cp:lastPrinted>2018-06-27T00:55:02Z</cp:lastPrinted>
  <dcterms:created xsi:type="dcterms:W3CDTF">2011-09-11T06:55:33Z</dcterms:created>
  <dcterms:modified xsi:type="dcterms:W3CDTF">2019-05-03T02:04:38Z</dcterms:modified>
  <cp:category/>
  <cp:version/>
  <cp:contentType/>
  <cp:contentStatus/>
</cp:coreProperties>
</file>